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9DF42255-0EDF-43AE-A278-7E24A56B2E3E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№ 1 2025 год" sheetId="9" r:id="rId1"/>
    <sheet name="Приложение №1 2026 год" sheetId="12" r:id="rId2"/>
    <sheet name="Приложение №1 2027 год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6" i="13" l="1"/>
  <c r="M14" i="13"/>
  <c r="M12" i="13"/>
  <c r="M10" i="13"/>
  <c r="M8" i="13"/>
  <c r="M16" i="12"/>
  <c r="M14" i="12"/>
  <c r="M12" i="12"/>
  <c r="M10" i="12"/>
  <c r="M8" i="12"/>
  <c r="M20" i="9" l="1"/>
  <c r="H17" i="13" l="1"/>
  <c r="M20" i="13"/>
  <c r="R17" i="13"/>
  <c r="N17" i="13"/>
  <c r="O17" i="13" s="1"/>
  <c r="P17" i="13" s="1"/>
  <c r="J17" i="13"/>
  <c r="K17" i="13" s="1"/>
  <c r="L17" i="13" s="1"/>
  <c r="I16" i="13"/>
  <c r="H16" i="13"/>
  <c r="J16" i="13" s="1"/>
  <c r="F16" i="13"/>
  <c r="D16" i="13"/>
  <c r="C16" i="13"/>
  <c r="B16" i="13"/>
  <c r="R15" i="13"/>
  <c r="N15" i="13"/>
  <c r="O15" i="13" s="1"/>
  <c r="P15" i="13" s="1"/>
  <c r="J15" i="13"/>
  <c r="K15" i="13" s="1"/>
  <c r="L15" i="13" s="1"/>
  <c r="I14" i="13"/>
  <c r="H14" i="13"/>
  <c r="F14" i="13"/>
  <c r="D14" i="13"/>
  <c r="C14" i="13"/>
  <c r="B14" i="13"/>
  <c r="R13" i="13"/>
  <c r="N13" i="13"/>
  <c r="O13" i="13" s="1"/>
  <c r="P13" i="13" s="1"/>
  <c r="J13" i="13"/>
  <c r="I12" i="13"/>
  <c r="H12" i="13"/>
  <c r="F12" i="13"/>
  <c r="D12" i="13"/>
  <c r="C12" i="13"/>
  <c r="B12" i="13"/>
  <c r="R11" i="13"/>
  <c r="N11" i="13"/>
  <c r="O11" i="13" s="1"/>
  <c r="P11" i="13" s="1"/>
  <c r="J11" i="13"/>
  <c r="K11" i="13" s="1"/>
  <c r="I10" i="13"/>
  <c r="H10" i="13"/>
  <c r="F10" i="13"/>
  <c r="D10" i="13"/>
  <c r="C10" i="13"/>
  <c r="B10" i="13"/>
  <c r="R9" i="13"/>
  <c r="N9" i="13"/>
  <c r="O9" i="13" s="1"/>
  <c r="P9" i="13" s="1"/>
  <c r="J9" i="13"/>
  <c r="K9" i="13" s="1"/>
  <c r="J8" i="13"/>
  <c r="I8" i="13"/>
  <c r="H8" i="13"/>
  <c r="F8" i="13"/>
  <c r="D8" i="13"/>
  <c r="C8" i="13"/>
  <c r="B8" i="13"/>
  <c r="H17" i="12"/>
  <c r="J17" i="12" s="1"/>
  <c r="H17" i="9"/>
  <c r="J14" i="13" l="1"/>
  <c r="N12" i="13"/>
  <c r="N8" i="13"/>
  <c r="J10" i="13"/>
  <c r="K10" i="13" s="1"/>
  <c r="N14" i="13"/>
  <c r="O14" i="13" s="1"/>
  <c r="P14" i="13" s="1"/>
  <c r="K16" i="13"/>
  <c r="N16" i="13"/>
  <c r="O16" i="13" s="1"/>
  <c r="P16" i="13" s="1"/>
  <c r="O12" i="13"/>
  <c r="P12" i="13" s="1"/>
  <c r="N10" i="13"/>
  <c r="O10" i="13" s="1"/>
  <c r="P10" i="13" s="1"/>
  <c r="O8" i="13"/>
  <c r="P8" i="13" s="1"/>
  <c r="K14" i="13"/>
  <c r="K12" i="13"/>
  <c r="K8" i="13"/>
  <c r="L9" i="13"/>
  <c r="J12" i="13"/>
  <c r="L11" i="13"/>
  <c r="K13" i="13"/>
  <c r="L13" i="13" s="1"/>
  <c r="J19" i="13" l="1"/>
  <c r="M20" i="12"/>
  <c r="R17" i="12"/>
  <c r="N17" i="12"/>
  <c r="O17" i="12" s="1"/>
  <c r="P17" i="12" s="1"/>
  <c r="I16" i="12"/>
  <c r="H16" i="12"/>
  <c r="F16" i="12"/>
  <c r="D16" i="12"/>
  <c r="C16" i="12"/>
  <c r="B16" i="12"/>
  <c r="R15" i="12"/>
  <c r="N15" i="12"/>
  <c r="O15" i="12" s="1"/>
  <c r="P15" i="12" s="1"/>
  <c r="J15" i="12"/>
  <c r="I14" i="12"/>
  <c r="H14" i="12"/>
  <c r="F14" i="12"/>
  <c r="D14" i="12"/>
  <c r="C14" i="12"/>
  <c r="B14" i="12"/>
  <c r="R13" i="12"/>
  <c r="N13" i="12"/>
  <c r="O13" i="12" s="1"/>
  <c r="P13" i="12" s="1"/>
  <c r="J13" i="12"/>
  <c r="I12" i="12"/>
  <c r="H12" i="12"/>
  <c r="F12" i="12"/>
  <c r="D12" i="12"/>
  <c r="C12" i="12"/>
  <c r="B12" i="12"/>
  <c r="R11" i="12"/>
  <c r="N11" i="12"/>
  <c r="O11" i="12" s="1"/>
  <c r="P11" i="12" s="1"/>
  <c r="J11" i="12"/>
  <c r="J10" i="12"/>
  <c r="I10" i="12"/>
  <c r="H10" i="12"/>
  <c r="F10" i="12"/>
  <c r="D10" i="12"/>
  <c r="C10" i="12"/>
  <c r="B10" i="12"/>
  <c r="R9" i="12"/>
  <c r="N9" i="12"/>
  <c r="O9" i="12" s="1"/>
  <c r="P9" i="12" s="1"/>
  <c r="J9" i="12"/>
  <c r="K9" i="12" s="1"/>
  <c r="L9" i="12" s="1"/>
  <c r="I8" i="12"/>
  <c r="H8" i="12"/>
  <c r="F8" i="12"/>
  <c r="N8" i="12" s="1"/>
  <c r="D8" i="12"/>
  <c r="C8" i="12"/>
  <c r="B8" i="12"/>
  <c r="K10" i="12" l="1"/>
  <c r="J16" i="12"/>
  <c r="J12" i="12"/>
  <c r="K12" i="12" s="1"/>
  <c r="N14" i="12"/>
  <c r="O14" i="12" s="1"/>
  <c r="P14" i="12" s="1"/>
  <c r="N10" i="12"/>
  <c r="O10" i="12" s="1"/>
  <c r="P10" i="12" s="1"/>
  <c r="N12" i="12"/>
  <c r="O12" i="12" s="1"/>
  <c r="P12" i="12" s="1"/>
  <c r="J8" i="12"/>
  <c r="K16" i="12"/>
  <c r="N16" i="12"/>
  <c r="O16" i="12" s="1"/>
  <c r="P16" i="12" s="1"/>
  <c r="O8" i="12"/>
  <c r="P8" i="12" s="1"/>
  <c r="K8" i="12"/>
  <c r="K17" i="12"/>
  <c r="L17" i="12" s="1"/>
  <c r="K15" i="12"/>
  <c r="L15" i="12" s="1"/>
  <c r="K11" i="12"/>
  <c r="L11" i="12" s="1"/>
  <c r="K13" i="12"/>
  <c r="L13" i="12" s="1"/>
  <c r="J14" i="12"/>
  <c r="K14" i="12" s="1"/>
  <c r="J17" i="9"/>
  <c r="M12" i="9"/>
  <c r="H12" i="9"/>
  <c r="J19" i="12" l="1"/>
  <c r="J9" i="9"/>
  <c r="R9" i="9" l="1"/>
  <c r="R11" i="9"/>
  <c r="R13" i="9"/>
  <c r="R15" i="9"/>
  <c r="R17" i="9"/>
  <c r="K17" i="9" l="1"/>
  <c r="L17" i="9" s="1"/>
  <c r="N9" i="9" l="1"/>
  <c r="N17" i="9" l="1"/>
  <c r="I16" i="9"/>
  <c r="H16" i="9" l="1"/>
  <c r="J16" i="9" s="1"/>
  <c r="N15" i="9" l="1"/>
  <c r="O15" i="9" s="1"/>
  <c r="P15" i="9" s="1"/>
  <c r="O9" i="9" l="1"/>
  <c r="P9" i="9" s="1"/>
  <c r="O17" i="9" l="1"/>
  <c r="P17" i="9" s="1"/>
  <c r="C8" i="9"/>
  <c r="F16" i="9" l="1"/>
  <c r="N16" i="9" s="1"/>
  <c r="D16" i="9"/>
  <c r="C16" i="9"/>
  <c r="B16" i="9"/>
  <c r="I14" i="9"/>
  <c r="H14" i="9"/>
  <c r="F14" i="9"/>
  <c r="D14" i="9"/>
  <c r="C14" i="9"/>
  <c r="B14" i="9"/>
  <c r="I12" i="9"/>
  <c r="F12" i="9"/>
  <c r="D12" i="9"/>
  <c r="C12" i="9"/>
  <c r="B12" i="9"/>
  <c r="N13" i="9"/>
  <c r="O13" i="9" s="1"/>
  <c r="P13" i="9" s="1"/>
  <c r="I10" i="9"/>
  <c r="F10" i="9"/>
  <c r="D10" i="9"/>
  <c r="C10" i="9"/>
  <c r="B10" i="9"/>
  <c r="I8" i="9"/>
  <c r="H8" i="9"/>
  <c r="F8" i="9"/>
  <c r="D8" i="9"/>
  <c r="B8" i="9"/>
  <c r="J14" i="9" l="1"/>
  <c r="N14" i="9"/>
  <c r="O14" i="9" s="1"/>
  <c r="P14" i="9" s="1"/>
  <c r="J8" i="9"/>
  <c r="N8" i="9"/>
  <c r="O8" i="9" s="1"/>
  <c r="P8" i="9" s="1"/>
  <c r="J13" i="9"/>
  <c r="K13" i="9" s="1"/>
  <c r="L13" i="9" s="1"/>
  <c r="H10" i="9"/>
  <c r="N10" i="9" s="1"/>
  <c r="O10" i="9" s="1"/>
  <c r="P10" i="9" s="1"/>
  <c r="N11" i="9"/>
  <c r="O11" i="9" s="1"/>
  <c r="P11" i="9" s="1"/>
  <c r="O16" i="9"/>
  <c r="P16" i="9" s="1"/>
  <c r="J12" i="9" l="1"/>
  <c r="K12" i="9" s="1"/>
  <c r="N12" i="9"/>
  <c r="O12" i="9" s="1"/>
  <c r="P12" i="9" s="1"/>
  <c r="M16" i="9" l="1"/>
  <c r="M14" i="9"/>
  <c r="M10" i="9"/>
  <c r="M8" i="9"/>
  <c r="K8" i="9" s="1"/>
  <c r="J10" i="9" l="1"/>
  <c r="J11" i="9"/>
  <c r="K14" i="9"/>
  <c r="J15" i="9"/>
  <c r="K15" i="9" s="1"/>
  <c r="L15" i="9" s="1"/>
  <c r="K16" i="9"/>
  <c r="K10" i="9" l="1"/>
  <c r="J19" i="9"/>
  <c r="K11" i="9"/>
  <c r="L11" i="9" s="1"/>
  <c r="K9" i="9"/>
  <c r="L9" i="9" s="1"/>
</calcChain>
</file>

<file path=xl/sharedStrings.xml><?xml version="1.0" encoding="utf-8"?>
<sst xmlns="http://schemas.openxmlformats.org/spreadsheetml/2006/main" count="102" uniqueCount="27">
  <si>
    <t>Базовый
норматив затрат</t>
  </si>
  <si>
    <t>Территориальный 
корректирующий коэффициент</t>
  </si>
  <si>
    <t>Отраслевой
корректирующий коэффициент</t>
  </si>
  <si>
    <t>Приложение № 1</t>
  </si>
  <si>
    <t xml:space="preserve">Значение объема муниципальной услуги (работы) </t>
  </si>
  <si>
    <t xml:space="preserve">Коэффициент выравнивания </t>
  </si>
  <si>
    <t>Затраты на уплату налогов (с учётом коэффициента платной деятельности)</t>
  </si>
  <si>
    <t>Затраты на содержание имущества, не используемого для оказания муниципальных услуг (выполнение работ)(с учетом коэффициента платной деятельности)</t>
  </si>
  <si>
    <t>Всего</t>
  </si>
  <si>
    <t>Объем доходов от оказания муниципальных услуг, относящихся к основным видам деятельности</t>
  </si>
  <si>
    <t>Объем финансового обеспечения на выполнение муниципального задания за счет средств бюджета</t>
  </si>
  <si>
    <t>Финансовое обеспечение в пределах бюджетных ассигнований</t>
  </si>
  <si>
    <t>Наименование 
муниципального учреждения/наименование муниципальной услуги (доп.ФК)/наименование муниципальной услуги</t>
  </si>
  <si>
    <t>Субъект бюджетного планирования</t>
  </si>
  <si>
    <t xml:space="preserve">Объем финансового обеспечения муниципальных учреждений на выполнение муниципального задания </t>
  </si>
  <si>
    <t>МБУ "Городской архив"</t>
  </si>
  <si>
    <t>Услуга № 2 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</si>
  <si>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Услуга № 3 Обеспечение доступа к архивным документам и справочно-поисковым средствам к ним в читальном зале  архива</t>
  </si>
  <si>
    <t xml:space="preserve">Работа № 2 Комплектование  архивными документами  </t>
  </si>
  <si>
    <t xml:space="preserve">Работа № 3 Обеспечение сохранности и учет архивных документов </t>
  </si>
  <si>
    <t xml:space="preserve">Работа № 1   Описание архивных документов, создание справочно-поисковых средств к ним, подготовка справочно-информационных изданий о составе и содержании архивных фондов   </t>
  </si>
  <si>
    <t>Коэффициент приведения</t>
  </si>
  <si>
    <t>на 2025 год</t>
  </si>
  <si>
    <t>на 2026 год</t>
  </si>
  <si>
    <t>7=(2*3*4*5)+6</t>
  </si>
  <si>
    <t>Х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</si>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</sst>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_ ;[Red]\-#,##0\ "/>
    <numFmt numFmtId="166" formatCode="#,##0.0000000"/>
    <numFmt numFmtId="167" formatCode="0.0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" fontId="2" fillId="0" borderId="0" xfId="0" applyNumberFormat="1" applyFont="1"/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/>
    <xf numFmtId="166" fontId="5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"/>
  <sheetViews>
    <sheetView zoomScale="85" zoomScaleNormal="85" workbookViewId="0">
      <selection activeCell="A19" sqref="A19"/>
    </sheetView>
  </sheetViews>
  <sheetFormatPr defaultRowHeight="15" x14ac:dyDescent="0.25"/>
  <cols>
    <col min="1" max="1" width="46.140625" style="46" customWidth="1"/>
    <col min="2" max="2" width="12" style="4" customWidth="1"/>
    <col min="3" max="3" width="16" style="2" customWidth="1"/>
    <col min="4" max="4" width="16.28515625" style="4" customWidth="1"/>
    <col min="5" max="5" width="18.140625" style="4" customWidth="1"/>
    <col min="6" max="6" width="18.28515625" style="13" customWidth="1"/>
    <col min="7" max="7" width="21.7109375" style="2" hidden="1" customWidth="1"/>
    <col min="8" max="10" width="21.7109375" style="2" customWidth="1"/>
    <col min="11" max="12" width="15.42578125" style="2" customWidth="1"/>
    <col min="13" max="13" width="18.140625" style="3" customWidth="1"/>
    <col min="14" max="14" width="13.28515625" style="4" hidden="1" customWidth="1"/>
    <col min="15" max="15" width="12.5703125" style="4" hidden="1" customWidth="1"/>
    <col min="16" max="16" width="19.85546875" style="4" hidden="1" customWidth="1"/>
    <col min="17" max="17" width="9.140625" style="4" hidden="1" customWidth="1"/>
    <col min="18" max="18" width="17" style="4" hidden="1" customWidth="1"/>
    <col min="19" max="20" width="9.140625" style="4" hidden="1" customWidth="1"/>
    <col min="21" max="16384" width="9.140625" style="4"/>
  </cols>
  <sheetData>
    <row r="1" spans="1:18" x14ac:dyDescent="0.25">
      <c r="A1" s="41"/>
      <c r="B1" s="1"/>
      <c r="D1" s="1"/>
      <c r="E1" s="1"/>
      <c r="F1" s="2"/>
      <c r="M1" s="3" t="s">
        <v>3</v>
      </c>
    </row>
    <row r="2" spans="1:18" s="5" customFormat="1" ht="30.75" customHeight="1" x14ac:dyDescent="0.25">
      <c r="A2" s="56" t="s">
        <v>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8" s="5" customFormat="1" ht="20.25" customHeight="1" x14ac:dyDescent="0.25">
      <c r="A3" s="42" t="s">
        <v>13</v>
      </c>
      <c r="B3" s="6"/>
      <c r="C3" s="6" t="s">
        <v>15</v>
      </c>
      <c r="D3" s="6"/>
      <c r="E3" s="6"/>
      <c r="F3" s="6"/>
      <c r="G3" s="7"/>
      <c r="H3" s="8"/>
      <c r="I3" s="8"/>
      <c r="J3" s="8"/>
      <c r="K3" s="8"/>
      <c r="L3" s="8"/>
      <c r="M3" s="8"/>
    </row>
    <row r="4" spans="1:18" s="5" customFormat="1" ht="16.5" customHeight="1" x14ac:dyDescent="0.25">
      <c r="A4" s="43"/>
      <c r="B4" s="6"/>
      <c r="C4" s="57" t="s">
        <v>22</v>
      </c>
      <c r="D4" s="57"/>
      <c r="E4" s="57"/>
      <c r="F4" s="57"/>
      <c r="G4" s="57"/>
      <c r="H4" s="8"/>
      <c r="I4" s="8"/>
      <c r="J4" s="8"/>
      <c r="K4" s="8"/>
      <c r="L4" s="8"/>
      <c r="M4" s="8"/>
    </row>
    <row r="5" spans="1:18" s="10" customFormat="1" ht="15.75" x14ac:dyDescent="0.25">
      <c r="A5" s="44"/>
      <c r="C5" s="11"/>
      <c r="D5" s="12"/>
      <c r="E5" s="12"/>
      <c r="F5" s="13"/>
      <c r="G5" s="2"/>
      <c r="H5" s="2"/>
      <c r="I5" s="2"/>
      <c r="J5" s="2"/>
      <c r="K5" s="2"/>
      <c r="L5" s="2"/>
      <c r="M5" s="3"/>
    </row>
    <row r="6" spans="1:18" ht="157.5" x14ac:dyDescent="0.25">
      <c r="A6" s="45" t="s">
        <v>12</v>
      </c>
      <c r="B6" s="14" t="s">
        <v>4</v>
      </c>
      <c r="C6" s="14" t="s">
        <v>0</v>
      </c>
      <c r="D6" s="14" t="s">
        <v>1</v>
      </c>
      <c r="E6" s="14" t="s">
        <v>2</v>
      </c>
      <c r="F6" s="15" t="s">
        <v>6</v>
      </c>
      <c r="G6" s="16" t="s">
        <v>7</v>
      </c>
      <c r="H6" s="14" t="s">
        <v>8</v>
      </c>
      <c r="I6" s="14" t="s">
        <v>9</v>
      </c>
      <c r="J6" s="14" t="s">
        <v>10</v>
      </c>
      <c r="K6" s="14" t="s">
        <v>5</v>
      </c>
      <c r="L6" s="14" t="s">
        <v>21</v>
      </c>
      <c r="M6" s="14" t="s">
        <v>11</v>
      </c>
      <c r="N6" s="17"/>
    </row>
    <row r="7" spans="1:18" s="10" customForma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18">
        <v>7</v>
      </c>
      <c r="H7" s="18" t="s">
        <v>24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9"/>
    </row>
    <row r="8" spans="1:18" s="9" customFormat="1" ht="105" customHeight="1" x14ac:dyDescent="0.2">
      <c r="A8" s="45" t="s">
        <v>16</v>
      </c>
      <c r="B8" s="14">
        <f>B9</f>
        <v>7000</v>
      </c>
      <c r="C8" s="20">
        <f>C9</f>
        <v>152.5</v>
      </c>
      <c r="D8" s="21">
        <f>D9</f>
        <v>1</v>
      </c>
      <c r="E8" s="22">
        <v>1.2562622999999999</v>
      </c>
      <c r="F8" s="23">
        <f>F9</f>
        <v>0</v>
      </c>
      <c r="G8" s="23">
        <v>0</v>
      </c>
      <c r="H8" s="24">
        <f>H9</f>
        <v>1341060</v>
      </c>
      <c r="I8" s="25">
        <f>I9</f>
        <v>0</v>
      </c>
      <c r="J8" s="24">
        <f>H8-I8</f>
        <v>1341060</v>
      </c>
      <c r="K8" s="22">
        <f>M8/J8</f>
        <v>1</v>
      </c>
      <c r="L8" s="22" t="s">
        <v>25</v>
      </c>
      <c r="M8" s="24">
        <f>M9</f>
        <v>1341060</v>
      </c>
      <c r="N8" s="47">
        <f>H8-F8</f>
        <v>1341060</v>
      </c>
      <c r="O8" s="48">
        <f>ROUND(N8/(B8*C8),7)</f>
        <v>1.2562622999999999</v>
      </c>
      <c r="P8" s="48">
        <f>O8</f>
        <v>1.2562622999999999</v>
      </c>
    </row>
    <row r="9" spans="1:18" s="33" customFormat="1" ht="21.75" customHeight="1" x14ac:dyDescent="0.25">
      <c r="A9" s="38" t="s">
        <v>15</v>
      </c>
      <c r="B9" s="26">
        <v>7000</v>
      </c>
      <c r="C9" s="27">
        <v>152.5</v>
      </c>
      <c r="D9" s="28">
        <v>1</v>
      </c>
      <c r="E9" s="55">
        <v>1.2562622999999999</v>
      </c>
      <c r="F9" s="30">
        <v>0</v>
      </c>
      <c r="G9" s="30">
        <v>0</v>
      </c>
      <c r="H9" s="36">
        <v>1341060</v>
      </c>
      <c r="I9" s="32">
        <v>0</v>
      </c>
      <c r="J9" s="31">
        <f>H9-I9</f>
        <v>1341060</v>
      </c>
      <c r="K9" s="29">
        <f t="shared" ref="K9:K16" si="0">M9/J9</f>
        <v>1</v>
      </c>
      <c r="L9" s="29">
        <f>ROUND(M9/J9/K9,7)</f>
        <v>1</v>
      </c>
      <c r="M9" s="31">
        <v>1341060</v>
      </c>
      <c r="N9" s="49">
        <f>ROUND((H9-F9)/(C9*B9),7)</f>
        <v>1.2562622999999999</v>
      </c>
      <c r="O9" s="50">
        <f>N9</f>
        <v>1.2562622999999999</v>
      </c>
      <c r="P9" s="51">
        <f t="shared" ref="P9:P11" si="1">O9</f>
        <v>1.2562622999999999</v>
      </c>
      <c r="R9" s="4">
        <f>(B9*C9*D9*E9)+F9</f>
        <v>1341060.0052499999</v>
      </c>
    </row>
    <row r="10" spans="1:18" s="5" customFormat="1" ht="66.75" customHeight="1" x14ac:dyDescent="0.2">
      <c r="A10" s="45" t="s">
        <v>17</v>
      </c>
      <c r="B10" s="45">
        <f>B11</f>
        <v>50</v>
      </c>
      <c r="C10" s="20">
        <f>C11</f>
        <v>152.5</v>
      </c>
      <c r="D10" s="34">
        <f>D11</f>
        <v>1</v>
      </c>
      <c r="E10" s="22">
        <v>1.7927869000000001</v>
      </c>
      <c r="F10" s="23">
        <f>F11</f>
        <v>0</v>
      </c>
      <c r="G10" s="23">
        <v>0</v>
      </c>
      <c r="H10" s="24">
        <f>H11</f>
        <v>13670</v>
      </c>
      <c r="I10" s="25">
        <f>I11</f>
        <v>0</v>
      </c>
      <c r="J10" s="24">
        <f t="shared" ref="J10:J15" si="2">H10-I10</f>
        <v>13670</v>
      </c>
      <c r="K10" s="22">
        <f t="shared" si="0"/>
        <v>1</v>
      </c>
      <c r="L10" s="22" t="s">
        <v>25</v>
      </c>
      <c r="M10" s="24">
        <f>M11</f>
        <v>13670</v>
      </c>
      <c r="N10" s="49">
        <f>ROUND((H10-F10)/(C10*B10),7)</f>
        <v>1.7927869000000001</v>
      </c>
      <c r="O10" s="50">
        <f t="shared" ref="O10:O11" si="3">N10</f>
        <v>1.7927869000000001</v>
      </c>
      <c r="P10" s="51">
        <f t="shared" si="1"/>
        <v>1.7927869000000001</v>
      </c>
    </row>
    <row r="11" spans="1:18" s="10" customFormat="1" ht="25.5" customHeight="1" x14ac:dyDescent="0.25">
      <c r="A11" s="38" t="s">
        <v>15</v>
      </c>
      <c r="B11" s="40">
        <v>50</v>
      </c>
      <c r="C11" s="27">
        <v>152.5</v>
      </c>
      <c r="D11" s="28">
        <v>1</v>
      </c>
      <c r="E11" s="35">
        <v>1.7927869000000001</v>
      </c>
      <c r="F11" s="30">
        <v>0</v>
      </c>
      <c r="G11" s="30">
        <v>0</v>
      </c>
      <c r="H11" s="31">
        <v>13670</v>
      </c>
      <c r="I11" s="32">
        <v>0</v>
      </c>
      <c r="J11" s="31">
        <f t="shared" si="2"/>
        <v>13670</v>
      </c>
      <c r="K11" s="29">
        <f>M11/J11</f>
        <v>1</v>
      </c>
      <c r="L11" s="29">
        <f>ROUND(M11/J11/K11,7)</f>
        <v>1</v>
      </c>
      <c r="M11" s="31">
        <v>13670</v>
      </c>
      <c r="N11" s="49">
        <f>ROUND((H11-F11)/(C11*B11),7)</f>
        <v>1.7927869000000001</v>
      </c>
      <c r="O11" s="50">
        <f t="shared" si="3"/>
        <v>1.7927869000000001</v>
      </c>
      <c r="P11" s="51">
        <f t="shared" si="1"/>
        <v>1.7927869000000001</v>
      </c>
      <c r="R11" s="4">
        <f>(B11*C11*D11*E11)+F11</f>
        <v>13670.0001125</v>
      </c>
    </row>
    <row r="12" spans="1:18" s="10" customFormat="1" ht="81" customHeight="1" x14ac:dyDescent="0.2">
      <c r="A12" s="45" t="s">
        <v>20</v>
      </c>
      <c r="B12" s="52">
        <f t="shared" ref="B12:F12" si="4">B13</f>
        <v>672</v>
      </c>
      <c r="C12" s="20">
        <f t="shared" si="4"/>
        <v>152.5</v>
      </c>
      <c r="D12" s="21">
        <f t="shared" si="4"/>
        <v>1</v>
      </c>
      <c r="E12" s="37">
        <v>0.91598360000000001</v>
      </c>
      <c r="F12" s="23">
        <f t="shared" si="4"/>
        <v>0</v>
      </c>
      <c r="G12" s="23"/>
      <c r="H12" s="24">
        <f>H13</f>
        <v>93870</v>
      </c>
      <c r="I12" s="25">
        <f>I13</f>
        <v>0</v>
      </c>
      <c r="J12" s="24">
        <f>H12-I12</f>
        <v>93870</v>
      </c>
      <c r="K12" s="22">
        <f t="shared" ref="K12:K13" si="5">M12/J12</f>
        <v>1</v>
      </c>
      <c r="L12" s="22" t="s">
        <v>25</v>
      </c>
      <c r="M12" s="31">
        <f>M13</f>
        <v>93870</v>
      </c>
      <c r="N12" s="47">
        <f>H12-F12</f>
        <v>93870</v>
      </c>
      <c r="O12" s="48">
        <f>ROUND(N12/(B12*C12),7)</f>
        <v>0.91598360000000001</v>
      </c>
      <c r="P12" s="48">
        <f>O12</f>
        <v>0.91598360000000001</v>
      </c>
    </row>
    <row r="13" spans="1:18" s="10" customFormat="1" ht="34.5" customHeight="1" x14ac:dyDescent="0.25">
      <c r="A13" s="38" t="s">
        <v>15</v>
      </c>
      <c r="B13" s="40">
        <v>672</v>
      </c>
      <c r="C13" s="27">
        <v>152.5</v>
      </c>
      <c r="D13" s="28">
        <v>1</v>
      </c>
      <c r="E13" s="35">
        <v>0.91598360000000001</v>
      </c>
      <c r="F13" s="30">
        <v>0</v>
      </c>
      <c r="G13" s="30"/>
      <c r="H13" s="31">
        <v>93870</v>
      </c>
      <c r="I13" s="32">
        <v>0</v>
      </c>
      <c r="J13" s="31">
        <f>H13-I13</f>
        <v>93870</v>
      </c>
      <c r="K13" s="29">
        <f t="shared" si="5"/>
        <v>1</v>
      </c>
      <c r="L13" s="29">
        <f>ROUND(M13/J13/K13,7)</f>
        <v>1</v>
      </c>
      <c r="M13" s="31">
        <v>93870</v>
      </c>
      <c r="N13" s="49">
        <f>ROUND((H13-F13)/(C13*B13),7)</f>
        <v>0.91598360000000001</v>
      </c>
      <c r="O13" s="50">
        <f>N13</f>
        <v>0.91598360000000001</v>
      </c>
      <c r="P13" s="51">
        <f t="shared" ref="P13" si="6">O13</f>
        <v>0.91598360000000001</v>
      </c>
      <c r="R13" s="4">
        <f>(B13*C13*D13*E13)+F13</f>
        <v>93869.999328000005</v>
      </c>
    </row>
    <row r="14" spans="1:18" s="9" customFormat="1" ht="55.5" customHeight="1" x14ac:dyDescent="0.2">
      <c r="A14" s="45" t="s">
        <v>18</v>
      </c>
      <c r="B14" s="14">
        <f>B15</f>
        <v>3500</v>
      </c>
      <c r="C14" s="20">
        <f>C15</f>
        <v>152.5</v>
      </c>
      <c r="D14" s="21">
        <f>D15</f>
        <v>1</v>
      </c>
      <c r="E14" s="22">
        <v>1.5304355999999999</v>
      </c>
      <c r="F14" s="23">
        <f>F15</f>
        <v>0</v>
      </c>
      <c r="G14" s="23">
        <v>0</v>
      </c>
      <c r="H14" s="24">
        <f>H15</f>
        <v>816870</v>
      </c>
      <c r="I14" s="25">
        <f>I15</f>
        <v>0</v>
      </c>
      <c r="J14" s="24">
        <f>H14-I14</f>
        <v>816870</v>
      </c>
      <c r="K14" s="22">
        <f t="shared" si="0"/>
        <v>1</v>
      </c>
      <c r="L14" s="22" t="s">
        <v>25</v>
      </c>
      <c r="M14" s="24">
        <f>M15</f>
        <v>816870</v>
      </c>
      <c r="N14" s="47">
        <f>H14-F14</f>
        <v>816870</v>
      </c>
      <c r="O14" s="48">
        <f>ROUND(N14/(B14*C14),7)</f>
        <v>1.5304355999999999</v>
      </c>
      <c r="P14" s="48">
        <f>O14</f>
        <v>1.5304355999999999</v>
      </c>
    </row>
    <row r="15" spans="1:18" ht="18.75" customHeight="1" x14ac:dyDescent="0.25">
      <c r="A15" s="39" t="s">
        <v>15</v>
      </c>
      <c r="B15" s="26">
        <v>3500</v>
      </c>
      <c r="C15" s="27">
        <v>152.5</v>
      </c>
      <c r="D15" s="28">
        <v>1</v>
      </c>
      <c r="E15" s="35">
        <v>1.5304355999999999</v>
      </c>
      <c r="F15" s="30">
        <v>0</v>
      </c>
      <c r="G15" s="30">
        <v>0</v>
      </c>
      <c r="H15" s="31">
        <v>816870</v>
      </c>
      <c r="I15" s="32">
        <v>0</v>
      </c>
      <c r="J15" s="31">
        <f t="shared" si="2"/>
        <v>816870</v>
      </c>
      <c r="K15" s="29">
        <f t="shared" si="0"/>
        <v>1</v>
      </c>
      <c r="L15" s="29">
        <f>ROUND(M15/J15/K15,7)</f>
        <v>1</v>
      </c>
      <c r="M15" s="31">
        <v>816870</v>
      </c>
      <c r="N15" s="49">
        <f>ROUND((H15-F15)/(C15*B15),7)</f>
        <v>1.5304355999999999</v>
      </c>
      <c r="O15" s="50">
        <f>N15</f>
        <v>1.5304355999999999</v>
      </c>
      <c r="P15" s="51">
        <f t="shared" ref="P15" si="7">O15</f>
        <v>1.5304355999999999</v>
      </c>
      <c r="R15" s="4">
        <f>(B15*C15*D15*E15)+F15</f>
        <v>816870.0014999999</v>
      </c>
    </row>
    <row r="16" spans="1:18" s="9" customFormat="1" ht="58.5" customHeight="1" x14ac:dyDescent="0.2">
      <c r="A16" s="45" t="s">
        <v>19</v>
      </c>
      <c r="B16" s="14">
        <f>B17</f>
        <v>485460</v>
      </c>
      <c r="C16" s="20">
        <f>C17</f>
        <v>152.5</v>
      </c>
      <c r="D16" s="21">
        <f>D17</f>
        <v>1</v>
      </c>
      <c r="E16" s="53">
        <v>0.99253550000000001</v>
      </c>
      <c r="F16" s="23">
        <f>F17</f>
        <v>42006.71</v>
      </c>
      <c r="G16" s="23">
        <v>0</v>
      </c>
      <c r="H16" s="24">
        <f>H17</f>
        <v>73522039.390000001</v>
      </c>
      <c r="I16" s="25">
        <f>I17</f>
        <v>1076.21</v>
      </c>
      <c r="J16" s="24">
        <f>H16-I16</f>
        <v>73520963.180000007</v>
      </c>
      <c r="K16" s="22">
        <f t="shared" si="0"/>
        <v>0.39846522084152047</v>
      </c>
      <c r="L16" s="22" t="s">
        <v>25</v>
      </c>
      <c r="M16" s="24">
        <f>M17</f>
        <v>29295546.829999998</v>
      </c>
      <c r="N16" s="47">
        <f>H16-F16</f>
        <v>73480032.680000007</v>
      </c>
      <c r="O16" s="48">
        <f>ROUND(N16/(B16*C16),7)</f>
        <v>0.99253550000000001</v>
      </c>
      <c r="P16" s="48">
        <f>O16</f>
        <v>0.99253550000000001</v>
      </c>
    </row>
    <row r="17" spans="1:18" ht="19.5" customHeight="1" x14ac:dyDescent="0.25">
      <c r="A17" s="39" t="s">
        <v>15</v>
      </c>
      <c r="B17" s="26">
        <v>485460</v>
      </c>
      <c r="C17" s="27">
        <v>152.5</v>
      </c>
      <c r="D17" s="28">
        <v>1</v>
      </c>
      <c r="E17" s="54">
        <v>0.99253550000000001</v>
      </c>
      <c r="F17" s="30">
        <v>42006.71</v>
      </c>
      <c r="G17" s="30">
        <v>0</v>
      </c>
      <c r="H17" s="31">
        <f>73480032.68+F17</f>
        <v>73522039.390000001</v>
      </c>
      <c r="I17" s="32">
        <v>1076.21</v>
      </c>
      <c r="J17" s="31">
        <f>H17-I17</f>
        <v>73520963.180000007</v>
      </c>
      <c r="K17" s="29">
        <f>M17/J17</f>
        <v>0.39846522084152047</v>
      </c>
      <c r="L17" s="29">
        <f>ROUND(M17/J17/K17,7)</f>
        <v>1</v>
      </c>
      <c r="M17" s="31">
        <v>29295546.829999998</v>
      </c>
      <c r="N17" s="49">
        <f>ROUND((H17-F17)/(C17*B17),7)</f>
        <v>0.99253550000000001</v>
      </c>
      <c r="O17" s="50">
        <f>N17</f>
        <v>0.99253550000000001</v>
      </c>
      <c r="P17" s="51">
        <f t="shared" ref="P17" si="8">O17</f>
        <v>0.99253550000000001</v>
      </c>
      <c r="R17" s="4">
        <f>(B17*C17*D17*E17)+F17</f>
        <v>73522039.994075</v>
      </c>
    </row>
    <row r="19" spans="1:18" hidden="1" x14ac:dyDescent="0.25">
      <c r="J19" s="3">
        <f>J8+J10+J12+J14+J16</f>
        <v>75786433.180000007</v>
      </c>
    </row>
    <row r="20" spans="1:18" hidden="1" x14ac:dyDescent="0.25">
      <c r="J20" s="3"/>
      <c r="K20" s="3"/>
      <c r="L20" s="3"/>
      <c r="M20" s="3">
        <f>M9+M11+M13+M15+M17</f>
        <v>31561016.829999998</v>
      </c>
    </row>
    <row r="21" spans="1:18" hidden="1" x14ac:dyDescent="0.25">
      <c r="J21" s="3"/>
    </row>
  </sheetData>
  <mergeCells count="2">
    <mergeCell ref="A2:M2"/>
    <mergeCell ref="C4:G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1E0F0-5EB1-42A6-84A8-E4E5A4A245F5}">
  <sheetPr>
    <pageSetUpPr fitToPage="1"/>
  </sheetPr>
  <dimension ref="A1:R22"/>
  <sheetViews>
    <sheetView topLeftCell="A13" zoomScale="87" zoomScaleNormal="87" workbookViewId="0">
      <selection activeCell="A19" sqref="A19:XFD22"/>
    </sheetView>
  </sheetViews>
  <sheetFormatPr defaultRowHeight="15" x14ac:dyDescent="0.25"/>
  <cols>
    <col min="1" max="1" width="46.140625" style="46" customWidth="1"/>
    <col min="2" max="2" width="12" style="4" customWidth="1"/>
    <col min="3" max="3" width="16" style="2" customWidth="1"/>
    <col min="4" max="4" width="16.28515625" style="4" customWidth="1"/>
    <col min="5" max="5" width="18.140625" style="4" customWidth="1"/>
    <col min="6" max="6" width="18.28515625" style="13" customWidth="1"/>
    <col min="7" max="7" width="21.7109375" style="2" hidden="1" customWidth="1"/>
    <col min="8" max="10" width="21.7109375" style="2" customWidth="1"/>
    <col min="11" max="12" width="15.42578125" style="2" customWidth="1"/>
    <col min="13" max="13" width="16.7109375" style="3" customWidth="1"/>
    <col min="14" max="18" width="16.7109375" style="4" hidden="1" customWidth="1"/>
    <col min="19" max="20" width="16.7109375" style="4" customWidth="1"/>
    <col min="21" max="16384" width="9.140625" style="4"/>
  </cols>
  <sheetData>
    <row r="1" spans="1:18" x14ac:dyDescent="0.25">
      <c r="A1" s="41"/>
      <c r="B1" s="1"/>
      <c r="D1" s="1"/>
      <c r="E1" s="1"/>
      <c r="F1" s="2"/>
      <c r="M1" s="3" t="s">
        <v>3</v>
      </c>
    </row>
    <row r="2" spans="1:18" s="5" customFormat="1" ht="30.75" customHeight="1" x14ac:dyDescent="0.25">
      <c r="A2" s="56" t="s">
        <v>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8" s="5" customFormat="1" ht="20.25" customHeight="1" x14ac:dyDescent="0.25">
      <c r="A3" s="42" t="s">
        <v>13</v>
      </c>
      <c r="B3" s="6"/>
      <c r="C3" s="6" t="s">
        <v>15</v>
      </c>
      <c r="D3" s="6"/>
      <c r="E3" s="6"/>
      <c r="F3" s="6"/>
      <c r="G3" s="7"/>
      <c r="H3" s="8"/>
      <c r="I3" s="8"/>
      <c r="J3" s="8"/>
      <c r="K3" s="8"/>
      <c r="L3" s="8"/>
      <c r="M3" s="8"/>
    </row>
    <row r="4" spans="1:18" s="5" customFormat="1" ht="16.5" customHeight="1" x14ac:dyDescent="0.25">
      <c r="A4" s="43"/>
      <c r="B4" s="6"/>
      <c r="C4" s="57" t="s">
        <v>23</v>
      </c>
      <c r="D4" s="57"/>
      <c r="E4" s="57"/>
      <c r="F4" s="57"/>
      <c r="G4" s="57"/>
      <c r="H4" s="8"/>
      <c r="I4" s="8"/>
      <c r="J4" s="8"/>
      <c r="K4" s="8"/>
      <c r="L4" s="8"/>
      <c r="M4" s="8"/>
    </row>
    <row r="5" spans="1:18" s="10" customFormat="1" ht="15.75" x14ac:dyDescent="0.25">
      <c r="A5" s="44"/>
      <c r="C5" s="11"/>
      <c r="D5" s="12"/>
      <c r="E5" s="12"/>
      <c r="F5" s="13"/>
      <c r="G5" s="2"/>
      <c r="H5" s="2"/>
      <c r="I5" s="2"/>
      <c r="J5" s="2"/>
      <c r="K5" s="2"/>
      <c r="L5" s="2"/>
      <c r="M5" s="3"/>
    </row>
    <row r="6" spans="1:18" ht="157.5" x14ac:dyDescent="0.25">
      <c r="A6" s="45" t="s">
        <v>12</v>
      </c>
      <c r="B6" s="14" t="s">
        <v>4</v>
      </c>
      <c r="C6" s="14" t="s">
        <v>0</v>
      </c>
      <c r="D6" s="14" t="s">
        <v>1</v>
      </c>
      <c r="E6" s="14" t="s">
        <v>2</v>
      </c>
      <c r="F6" s="15" t="s">
        <v>6</v>
      </c>
      <c r="G6" s="16" t="s">
        <v>7</v>
      </c>
      <c r="H6" s="14" t="s">
        <v>8</v>
      </c>
      <c r="I6" s="14" t="s">
        <v>9</v>
      </c>
      <c r="J6" s="14" t="s">
        <v>10</v>
      </c>
      <c r="K6" s="14" t="s">
        <v>5</v>
      </c>
      <c r="L6" s="14" t="s">
        <v>21</v>
      </c>
      <c r="M6" s="14" t="s">
        <v>11</v>
      </c>
      <c r="N6" s="17"/>
    </row>
    <row r="7" spans="1:18" s="10" customForma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18">
        <v>7</v>
      </c>
      <c r="H7" s="18" t="s">
        <v>24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9"/>
    </row>
    <row r="8" spans="1:18" s="9" customFormat="1" ht="105" customHeight="1" x14ac:dyDescent="0.2">
      <c r="A8" s="45" t="s">
        <v>16</v>
      </c>
      <c r="B8" s="14">
        <f>B9</f>
        <v>7000</v>
      </c>
      <c r="C8" s="20">
        <f>C9</f>
        <v>156.5</v>
      </c>
      <c r="D8" s="21">
        <f>D9</f>
        <v>1</v>
      </c>
      <c r="E8" s="22">
        <v>1.2241534000000001</v>
      </c>
      <c r="F8" s="23">
        <f>F9</f>
        <v>0</v>
      </c>
      <c r="G8" s="23">
        <v>0</v>
      </c>
      <c r="H8" s="24">
        <f>H9</f>
        <v>1341060</v>
      </c>
      <c r="I8" s="25">
        <f>I9</f>
        <v>0</v>
      </c>
      <c r="J8" s="24">
        <f>H8-I8</f>
        <v>1341060</v>
      </c>
      <c r="K8" s="22">
        <f>M8/J8</f>
        <v>1</v>
      </c>
      <c r="L8" s="22" t="s">
        <v>25</v>
      </c>
      <c r="M8" s="24">
        <f>M9</f>
        <v>1341060</v>
      </c>
      <c r="N8" s="47">
        <f>H8-F8</f>
        <v>1341060</v>
      </c>
      <c r="O8" s="48">
        <f>ROUND(N8/(B8*C8),7)</f>
        <v>1.2241534000000001</v>
      </c>
      <c r="P8" s="48">
        <f>O8</f>
        <v>1.2241534000000001</v>
      </c>
    </row>
    <row r="9" spans="1:18" s="33" customFormat="1" ht="21.75" customHeight="1" x14ac:dyDescent="0.25">
      <c r="A9" s="38" t="s">
        <v>15</v>
      </c>
      <c r="B9" s="26">
        <v>7000</v>
      </c>
      <c r="C9" s="27">
        <v>156.5</v>
      </c>
      <c r="D9" s="28">
        <v>1</v>
      </c>
      <c r="E9" s="55">
        <v>1.2241534000000001</v>
      </c>
      <c r="F9" s="30">
        <v>0</v>
      </c>
      <c r="G9" s="30">
        <v>0</v>
      </c>
      <c r="H9" s="36">
        <v>1341060</v>
      </c>
      <c r="I9" s="32">
        <v>0</v>
      </c>
      <c r="J9" s="31">
        <f>H9-I9</f>
        <v>1341060</v>
      </c>
      <c r="K9" s="29">
        <f t="shared" ref="K9:K16" si="0">M9/J9</f>
        <v>1</v>
      </c>
      <c r="L9" s="29">
        <f>ROUND(M9/J9/K9,7)</f>
        <v>1</v>
      </c>
      <c r="M9" s="31">
        <v>1341060</v>
      </c>
      <c r="N9" s="49">
        <f>ROUND((H9-F9)/(C9*B9),7)</f>
        <v>1.2241534000000001</v>
      </c>
      <c r="O9" s="50">
        <f>N9</f>
        <v>1.2241534000000001</v>
      </c>
      <c r="P9" s="51">
        <f t="shared" ref="P9:P11" si="1">O9</f>
        <v>1.2241534000000001</v>
      </c>
      <c r="R9" s="4">
        <f>(B9*C9*D9*E9)+F9</f>
        <v>1341060.0497000001</v>
      </c>
    </row>
    <row r="10" spans="1:18" s="5" customFormat="1" ht="66.75" customHeight="1" x14ac:dyDescent="0.2">
      <c r="A10" s="45" t="s">
        <v>17</v>
      </c>
      <c r="B10" s="45">
        <f>B11</f>
        <v>50</v>
      </c>
      <c r="C10" s="20">
        <f>C11</f>
        <v>156.5</v>
      </c>
      <c r="D10" s="34">
        <f>D11</f>
        <v>1</v>
      </c>
      <c r="E10" s="22">
        <v>1.7469649</v>
      </c>
      <c r="F10" s="23">
        <f>F11</f>
        <v>0</v>
      </c>
      <c r="G10" s="23">
        <v>0</v>
      </c>
      <c r="H10" s="24">
        <f>H11</f>
        <v>13670</v>
      </c>
      <c r="I10" s="25">
        <f>I11</f>
        <v>0</v>
      </c>
      <c r="J10" s="24">
        <f t="shared" ref="J10:J15" si="2">H10-I10</f>
        <v>13670</v>
      </c>
      <c r="K10" s="22">
        <f t="shared" si="0"/>
        <v>1</v>
      </c>
      <c r="L10" s="22" t="s">
        <v>25</v>
      </c>
      <c r="M10" s="24">
        <f>M11</f>
        <v>13670</v>
      </c>
      <c r="N10" s="49">
        <f>ROUND((H10-F10)/(C10*B10),7)</f>
        <v>1.7469649</v>
      </c>
      <c r="O10" s="50">
        <f t="shared" ref="O10:O11" si="3">N10</f>
        <v>1.7469649</v>
      </c>
      <c r="P10" s="51">
        <f t="shared" si="1"/>
        <v>1.7469649</v>
      </c>
    </row>
    <row r="11" spans="1:18" s="10" customFormat="1" ht="25.5" customHeight="1" x14ac:dyDescent="0.25">
      <c r="A11" s="38" t="s">
        <v>15</v>
      </c>
      <c r="B11" s="40">
        <v>50</v>
      </c>
      <c r="C11" s="27">
        <v>156.5</v>
      </c>
      <c r="D11" s="28">
        <v>1</v>
      </c>
      <c r="E11" s="35">
        <v>1.7469649</v>
      </c>
      <c r="F11" s="30">
        <v>0</v>
      </c>
      <c r="G11" s="30">
        <v>0</v>
      </c>
      <c r="H11" s="31">
        <v>13670</v>
      </c>
      <c r="I11" s="32">
        <v>0</v>
      </c>
      <c r="J11" s="31">
        <f t="shared" si="2"/>
        <v>13670</v>
      </c>
      <c r="K11" s="29">
        <f>M11/J11</f>
        <v>1</v>
      </c>
      <c r="L11" s="29">
        <f>ROUND(M11/J11/K11,7)</f>
        <v>1</v>
      </c>
      <c r="M11" s="31">
        <v>13670</v>
      </c>
      <c r="N11" s="49">
        <f>ROUND((H11-F11)/(C11*B11),7)</f>
        <v>1.7469649</v>
      </c>
      <c r="O11" s="50">
        <f t="shared" si="3"/>
        <v>1.7469649</v>
      </c>
      <c r="P11" s="51">
        <f t="shared" si="1"/>
        <v>1.7469649</v>
      </c>
      <c r="R11" s="4">
        <f>(B11*C11*D11*E11)+F11</f>
        <v>13670.0003425</v>
      </c>
    </row>
    <row r="12" spans="1:18" s="10" customFormat="1" ht="81" customHeight="1" x14ac:dyDescent="0.2">
      <c r="A12" s="45" t="s">
        <v>20</v>
      </c>
      <c r="B12" s="52">
        <f t="shared" ref="B12:F12" si="4">B13</f>
        <v>672</v>
      </c>
      <c r="C12" s="20">
        <f t="shared" si="4"/>
        <v>156.5</v>
      </c>
      <c r="D12" s="21">
        <f t="shared" si="4"/>
        <v>1</v>
      </c>
      <c r="E12" s="37">
        <v>0.89257189999999997</v>
      </c>
      <c r="F12" s="23">
        <f t="shared" si="4"/>
        <v>0</v>
      </c>
      <c r="G12" s="23"/>
      <c r="H12" s="24">
        <f>H13</f>
        <v>93870</v>
      </c>
      <c r="I12" s="25">
        <f>I13</f>
        <v>0</v>
      </c>
      <c r="J12" s="24">
        <f>H12-I12</f>
        <v>93870</v>
      </c>
      <c r="K12" s="22">
        <f t="shared" ref="K12:K13" si="5">M12/J12</f>
        <v>1</v>
      </c>
      <c r="L12" s="22" t="s">
        <v>25</v>
      </c>
      <c r="M12" s="31">
        <f>M13</f>
        <v>93870</v>
      </c>
      <c r="N12" s="47">
        <f>H12-F12</f>
        <v>93870</v>
      </c>
      <c r="O12" s="48">
        <f>ROUND(N12/(B12*C12),7)</f>
        <v>0.89257189999999997</v>
      </c>
      <c r="P12" s="48">
        <f>O12</f>
        <v>0.89257189999999997</v>
      </c>
    </row>
    <row r="13" spans="1:18" s="10" customFormat="1" ht="34.5" customHeight="1" x14ac:dyDescent="0.25">
      <c r="A13" s="38" t="s">
        <v>15</v>
      </c>
      <c r="B13" s="40">
        <v>672</v>
      </c>
      <c r="C13" s="27">
        <v>156.5</v>
      </c>
      <c r="D13" s="28">
        <v>1</v>
      </c>
      <c r="E13" s="35">
        <v>0.89257189999999997</v>
      </c>
      <c r="F13" s="30">
        <v>0</v>
      </c>
      <c r="G13" s="30"/>
      <c r="H13" s="31">
        <v>93870</v>
      </c>
      <c r="I13" s="32">
        <v>0</v>
      </c>
      <c r="J13" s="31">
        <f>H13-I13</f>
        <v>93870</v>
      </c>
      <c r="K13" s="29">
        <f t="shared" si="5"/>
        <v>1</v>
      </c>
      <c r="L13" s="29">
        <f>ROUND(M13/J13/K13,7)</f>
        <v>1</v>
      </c>
      <c r="M13" s="31">
        <v>93870</v>
      </c>
      <c r="N13" s="49">
        <f>ROUND((H13-F13)/(C13*B13),7)</f>
        <v>0.89257189999999997</v>
      </c>
      <c r="O13" s="50">
        <f>N13</f>
        <v>0.89257189999999997</v>
      </c>
      <c r="P13" s="51">
        <f t="shared" ref="P13" si="6">O13</f>
        <v>0.89257189999999997</v>
      </c>
      <c r="R13" s="4">
        <f>(B13*C13*D13*E13)+F13</f>
        <v>93870.00157919999</v>
      </c>
    </row>
    <row r="14" spans="1:18" s="9" customFormat="1" ht="55.5" customHeight="1" x14ac:dyDescent="0.2">
      <c r="A14" s="45" t="s">
        <v>18</v>
      </c>
      <c r="B14" s="14">
        <f>B15</f>
        <v>3500</v>
      </c>
      <c r="C14" s="20">
        <f>C15</f>
        <v>156.5</v>
      </c>
      <c r="D14" s="21">
        <f>D15</f>
        <v>1</v>
      </c>
      <c r="E14" s="22">
        <v>1.4913190000000001</v>
      </c>
      <c r="F14" s="23">
        <f>F15</f>
        <v>0</v>
      </c>
      <c r="G14" s="23">
        <v>0</v>
      </c>
      <c r="H14" s="24">
        <f>H15</f>
        <v>816870</v>
      </c>
      <c r="I14" s="25">
        <f>I15</f>
        <v>0</v>
      </c>
      <c r="J14" s="24">
        <f>H14-I14</f>
        <v>816870</v>
      </c>
      <c r="K14" s="22">
        <f t="shared" si="0"/>
        <v>1</v>
      </c>
      <c r="L14" s="22" t="s">
        <v>25</v>
      </c>
      <c r="M14" s="24">
        <f>M15</f>
        <v>816870</v>
      </c>
      <c r="N14" s="47">
        <f>H14-F14</f>
        <v>816870</v>
      </c>
      <c r="O14" s="48">
        <f>ROUND(N14/(B14*C14),7)</f>
        <v>1.4913190000000001</v>
      </c>
      <c r="P14" s="48">
        <f>O14</f>
        <v>1.4913190000000001</v>
      </c>
    </row>
    <row r="15" spans="1:18" ht="18.75" customHeight="1" x14ac:dyDescent="0.25">
      <c r="A15" s="39" t="s">
        <v>15</v>
      </c>
      <c r="B15" s="26">
        <v>3500</v>
      </c>
      <c r="C15" s="27">
        <v>156.5</v>
      </c>
      <c r="D15" s="28">
        <v>1</v>
      </c>
      <c r="E15" s="35">
        <v>1.4913190000000001</v>
      </c>
      <c r="F15" s="30">
        <v>0</v>
      </c>
      <c r="G15" s="30">
        <v>0</v>
      </c>
      <c r="H15" s="31">
        <v>816870</v>
      </c>
      <c r="I15" s="32">
        <v>0</v>
      </c>
      <c r="J15" s="31">
        <f t="shared" si="2"/>
        <v>816870</v>
      </c>
      <c r="K15" s="29">
        <f t="shared" si="0"/>
        <v>1</v>
      </c>
      <c r="L15" s="29">
        <f>ROUND(M15/J15/K15,7)</f>
        <v>1</v>
      </c>
      <c r="M15" s="31">
        <v>816870</v>
      </c>
      <c r="N15" s="49">
        <f>ROUND((H15-F15)/(C15*B15),7)</f>
        <v>1.4913190000000001</v>
      </c>
      <c r="O15" s="50">
        <f>N15</f>
        <v>1.4913190000000001</v>
      </c>
      <c r="P15" s="51">
        <f t="shared" ref="P15" si="7">O15</f>
        <v>1.4913190000000001</v>
      </c>
      <c r="R15" s="4">
        <f>(B15*C15*D15*E15)+F15</f>
        <v>816869.98225</v>
      </c>
    </row>
    <row r="16" spans="1:18" s="9" customFormat="1" ht="58.5" customHeight="1" x14ac:dyDescent="0.2">
      <c r="A16" s="45" t="s">
        <v>19</v>
      </c>
      <c r="B16" s="14">
        <f>B17</f>
        <v>485460</v>
      </c>
      <c r="C16" s="20">
        <f>C17</f>
        <v>156.5</v>
      </c>
      <c r="D16" s="21">
        <f>D17</f>
        <v>1</v>
      </c>
      <c r="E16" s="53">
        <v>0.48137079999999999</v>
      </c>
      <c r="F16" s="23">
        <f>F17</f>
        <v>42006.71</v>
      </c>
      <c r="G16" s="23">
        <v>0</v>
      </c>
      <c r="H16" s="24">
        <f>H17</f>
        <v>36613906.969999999</v>
      </c>
      <c r="I16" s="25">
        <f>I17</f>
        <v>1076.21</v>
      </c>
      <c r="J16" s="24">
        <f>H16-I16</f>
        <v>36612830.759999998</v>
      </c>
      <c r="K16" s="22">
        <f t="shared" si="0"/>
        <v>0.80014427242828134</v>
      </c>
      <c r="L16" s="22" t="s">
        <v>25</v>
      </c>
      <c r="M16" s="24">
        <f>M17</f>
        <v>29295546.829999998</v>
      </c>
      <c r="N16" s="47">
        <f>H16-F16</f>
        <v>36571900.259999998</v>
      </c>
      <c r="O16" s="48">
        <f>ROUND(N16/(B16*C16),7)</f>
        <v>0.48137079999999999</v>
      </c>
      <c r="P16" s="48">
        <f>O16</f>
        <v>0.48137079999999999</v>
      </c>
    </row>
    <row r="17" spans="1:18" ht="19.5" customHeight="1" x14ac:dyDescent="0.25">
      <c r="A17" s="39" t="s">
        <v>15</v>
      </c>
      <c r="B17" s="26">
        <v>485460</v>
      </c>
      <c r="C17" s="27">
        <v>156.5</v>
      </c>
      <c r="D17" s="28">
        <v>1</v>
      </c>
      <c r="E17" s="54">
        <v>0.48137079999999999</v>
      </c>
      <c r="F17" s="30">
        <v>42006.71</v>
      </c>
      <c r="G17" s="30">
        <v>0</v>
      </c>
      <c r="H17" s="31">
        <f>36571900.26+F17</f>
        <v>36613906.969999999</v>
      </c>
      <c r="I17" s="32">
        <v>1076.21</v>
      </c>
      <c r="J17" s="31">
        <f>H17-I17</f>
        <v>36612830.759999998</v>
      </c>
      <c r="K17" s="29">
        <f>M17/J17</f>
        <v>0.80014427242828134</v>
      </c>
      <c r="L17" s="29">
        <f>ROUND(M17/J17/K17,7)</f>
        <v>1</v>
      </c>
      <c r="M17" s="31">
        <v>29295546.829999998</v>
      </c>
      <c r="N17" s="49">
        <f>ROUND((H17-F17)/(C17*B17),7)</f>
        <v>0.48137079999999999</v>
      </c>
      <c r="O17" s="50">
        <f>N17</f>
        <v>0.48137079999999999</v>
      </c>
      <c r="P17" s="51">
        <f t="shared" ref="P17" si="8">O17</f>
        <v>0.48137079999999999</v>
      </c>
      <c r="R17" s="4">
        <f>(B17*C17*D17*E17)+F17</f>
        <v>36613907.740892</v>
      </c>
    </row>
    <row r="19" spans="1:18" hidden="1" x14ac:dyDescent="0.25">
      <c r="J19" s="3">
        <f>J8+J10+J12+J14+J16</f>
        <v>38878300.759999998</v>
      </c>
    </row>
    <row r="20" spans="1:18" hidden="1" x14ac:dyDescent="0.25">
      <c r="J20" s="3"/>
      <c r="K20" s="3"/>
      <c r="L20" s="3"/>
      <c r="M20" s="3">
        <f t="shared" ref="M20" si="9">M9+M11+M13+M15+M17</f>
        <v>31561016.829999998</v>
      </c>
    </row>
    <row r="21" spans="1:18" hidden="1" x14ac:dyDescent="0.25">
      <c r="J21" s="3"/>
    </row>
    <row r="22" spans="1:18" hidden="1" x14ac:dyDescent="0.25"/>
  </sheetData>
  <mergeCells count="2">
    <mergeCell ref="A2:M2"/>
    <mergeCell ref="C4:G4"/>
  </mergeCells>
  <pageMargins left="0.7" right="0.7" top="0.75" bottom="0.75" header="0.3" footer="0.3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B687-44B4-436E-A367-4D309031CB97}">
  <sheetPr>
    <pageSetUpPr fitToPage="1"/>
  </sheetPr>
  <dimension ref="A1:S21"/>
  <sheetViews>
    <sheetView tabSelected="1" topLeftCell="A13" workbookViewId="0">
      <selection activeCell="A18" sqref="A18:XFD21"/>
    </sheetView>
  </sheetViews>
  <sheetFormatPr defaultRowHeight="15" x14ac:dyDescent="0.25"/>
  <cols>
    <col min="1" max="1" width="46.140625" style="46" customWidth="1"/>
    <col min="2" max="2" width="12" style="4" customWidth="1"/>
    <col min="3" max="3" width="16" style="2" customWidth="1"/>
    <col min="4" max="4" width="16.28515625" style="4" customWidth="1"/>
    <col min="5" max="5" width="18.140625" style="4" customWidth="1"/>
    <col min="6" max="6" width="18.28515625" style="13" customWidth="1"/>
    <col min="7" max="7" width="21.7109375" style="2" hidden="1" customWidth="1"/>
    <col min="8" max="10" width="21.7109375" style="2" customWidth="1"/>
    <col min="11" max="12" width="15.42578125" style="2" customWidth="1"/>
    <col min="13" max="13" width="16.7109375" style="3" customWidth="1"/>
    <col min="14" max="19" width="16.7109375" style="4" hidden="1" customWidth="1"/>
    <col min="20" max="20" width="16.7109375" style="4" customWidth="1"/>
    <col min="21" max="16384" width="9.140625" style="4"/>
  </cols>
  <sheetData>
    <row r="1" spans="1:18" x14ac:dyDescent="0.25">
      <c r="A1" s="41"/>
      <c r="B1" s="1"/>
      <c r="D1" s="1"/>
      <c r="E1" s="1"/>
      <c r="F1" s="2"/>
      <c r="M1" s="3" t="s">
        <v>3</v>
      </c>
    </row>
    <row r="2" spans="1:18" s="5" customFormat="1" ht="30.75" customHeight="1" x14ac:dyDescent="0.25">
      <c r="A2" s="56" t="s">
        <v>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8" s="5" customFormat="1" ht="20.25" customHeight="1" x14ac:dyDescent="0.25">
      <c r="A3" s="42" t="s">
        <v>13</v>
      </c>
      <c r="B3" s="6"/>
      <c r="C3" s="6" t="s">
        <v>15</v>
      </c>
      <c r="D3" s="6"/>
      <c r="E3" s="6"/>
      <c r="F3" s="6"/>
      <c r="G3" s="7"/>
      <c r="H3" s="8"/>
      <c r="I3" s="8"/>
      <c r="J3" s="8"/>
      <c r="K3" s="8"/>
      <c r="L3" s="8"/>
      <c r="M3" s="8"/>
    </row>
    <row r="4" spans="1:18" s="5" customFormat="1" ht="16.5" customHeight="1" x14ac:dyDescent="0.25">
      <c r="A4" s="43"/>
      <c r="B4" s="6"/>
      <c r="C4" s="57" t="s">
        <v>26</v>
      </c>
      <c r="D4" s="57"/>
      <c r="E4" s="57"/>
      <c r="F4" s="57"/>
      <c r="G4" s="57"/>
      <c r="H4" s="8"/>
      <c r="I4" s="8"/>
      <c r="J4" s="8"/>
      <c r="K4" s="8"/>
      <c r="L4" s="8"/>
      <c r="M4" s="8"/>
    </row>
    <row r="5" spans="1:18" s="10" customFormat="1" ht="15.75" x14ac:dyDescent="0.25">
      <c r="A5" s="44"/>
      <c r="C5" s="11"/>
      <c r="D5" s="12"/>
      <c r="E5" s="12"/>
      <c r="F5" s="13"/>
      <c r="G5" s="2"/>
      <c r="H5" s="2"/>
      <c r="I5" s="2"/>
      <c r="J5" s="2"/>
      <c r="K5" s="2"/>
      <c r="L5" s="2"/>
      <c r="M5" s="3"/>
    </row>
    <row r="6" spans="1:18" ht="157.5" x14ac:dyDescent="0.25">
      <c r="A6" s="45" t="s">
        <v>12</v>
      </c>
      <c r="B6" s="14" t="s">
        <v>4</v>
      </c>
      <c r="C6" s="14" t="s">
        <v>0</v>
      </c>
      <c r="D6" s="14" t="s">
        <v>1</v>
      </c>
      <c r="E6" s="14" t="s">
        <v>2</v>
      </c>
      <c r="F6" s="15" t="s">
        <v>6</v>
      </c>
      <c r="G6" s="16" t="s">
        <v>7</v>
      </c>
      <c r="H6" s="14" t="s">
        <v>8</v>
      </c>
      <c r="I6" s="14" t="s">
        <v>9</v>
      </c>
      <c r="J6" s="14" t="s">
        <v>10</v>
      </c>
      <c r="K6" s="14" t="s">
        <v>5</v>
      </c>
      <c r="L6" s="14" t="s">
        <v>21</v>
      </c>
      <c r="M6" s="14" t="s">
        <v>11</v>
      </c>
      <c r="N6" s="17"/>
    </row>
    <row r="7" spans="1:18" s="10" customForma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18">
        <v>7</v>
      </c>
      <c r="H7" s="18" t="s">
        <v>24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9"/>
    </row>
    <row r="8" spans="1:18" s="9" customFormat="1" ht="105" customHeight="1" x14ac:dyDescent="0.2">
      <c r="A8" s="45" t="s">
        <v>16</v>
      </c>
      <c r="B8" s="14">
        <f>B9</f>
        <v>7000</v>
      </c>
      <c r="C8" s="20">
        <f>C9</f>
        <v>160.66999999999999</v>
      </c>
      <c r="D8" s="21">
        <f>D9</f>
        <v>1</v>
      </c>
      <c r="E8" s="22">
        <v>1.1923819</v>
      </c>
      <c r="F8" s="23">
        <f>F9</f>
        <v>0</v>
      </c>
      <c r="G8" s="23">
        <v>0</v>
      </c>
      <c r="H8" s="24">
        <f>H9</f>
        <v>1341060</v>
      </c>
      <c r="I8" s="25">
        <f>I9</f>
        <v>0</v>
      </c>
      <c r="J8" s="24">
        <f>H8-I8</f>
        <v>1341060</v>
      </c>
      <c r="K8" s="22">
        <f>M8/J8</f>
        <v>1</v>
      </c>
      <c r="L8" s="22" t="s">
        <v>25</v>
      </c>
      <c r="M8" s="24">
        <f>M9</f>
        <v>1341060</v>
      </c>
      <c r="N8" s="47">
        <f>H8-F8</f>
        <v>1341060</v>
      </c>
      <c r="O8" s="48">
        <f>ROUND(N8/(B8*C8),7)</f>
        <v>1.1923819</v>
      </c>
      <c r="P8" s="48">
        <f>O8</f>
        <v>1.1923819</v>
      </c>
    </row>
    <row r="9" spans="1:18" s="33" customFormat="1" ht="21.75" customHeight="1" x14ac:dyDescent="0.25">
      <c r="A9" s="38" t="s">
        <v>15</v>
      </c>
      <c r="B9" s="26">
        <v>7000</v>
      </c>
      <c r="C9" s="27">
        <v>160.66999999999999</v>
      </c>
      <c r="D9" s="28">
        <v>1</v>
      </c>
      <c r="E9" s="55">
        <v>1.1923819</v>
      </c>
      <c r="F9" s="30">
        <v>0</v>
      </c>
      <c r="G9" s="30">
        <v>0</v>
      </c>
      <c r="H9" s="36">
        <v>1341060</v>
      </c>
      <c r="I9" s="32">
        <v>0</v>
      </c>
      <c r="J9" s="31">
        <f>H9-I9</f>
        <v>1341060</v>
      </c>
      <c r="K9" s="29">
        <f t="shared" ref="K9:K16" si="0">M9/J9</f>
        <v>1</v>
      </c>
      <c r="L9" s="29">
        <f>ROUND(M9/J9/K9,7)</f>
        <v>1</v>
      </c>
      <c r="M9" s="31">
        <v>1341060</v>
      </c>
      <c r="N9" s="49">
        <f>ROUND((H9-F9)/(C9*B9),7)</f>
        <v>1.1923819</v>
      </c>
      <c r="O9" s="50">
        <f>N9</f>
        <v>1.1923819</v>
      </c>
      <c r="P9" s="51">
        <f t="shared" ref="P9:P11" si="1">O9</f>
        <v>1.1923819</v>
      </c>
      <c r="R9" s="4">
        <f>(B9*C9*D9*E9)+F9</f>
        <v>1341059.999111</v>
      </c>
    </row>
    <row r="10" spans="1:18" s="5" customFormat="1" ht="66.75" customHeight="1" x14ac:dyDescent="0.2">
      <c r="A10" s="45" t="s">
        <v>17</v>
      </c>
      <c r="B10" s="45">
        <f>B11</f>
        <v>50</v>
      </c>
      <c r="C10" s="20">
        <f>C11</f>
        <v>160.66999999999999</v>
      </c>
      <c r="D10" s="34">
        <f>D11</f>
        <v>1</v>
      </c>
      <c r="E10" s="22">
        <v>1.7016244</v>
      </c>
      <c r="F10" s="23">
        <f>F11</f>
        <v>0</v>
      </c>
      <c r="G10" s="23">
        <v>0</v>
      </c>
      <c r="H10" s="24">
        <f>H11</f>
        <v>13670</v>
      </c>
      <c r="I10" s="25">
        <f>I11</f>
        <v>0</v>
      </c>
      <c r="J10" s="24">
        <f t="shared" ref="J10:J15" si="2">H10-I10</f>
        <v>13670</v>
      </c>
      <c r="K10" s="22">
        <f t="shared" si="0"/>
        <v>1</v>
      </c>
      <c r="L10" s="22" t="s">
        <v>25</v>
      </c>
      <c r="M10" s="24">
        <f>M11</f>
        <v>13670</v>
      </c>
      <c r="N10" s="49">
        <f>ROUND((H10-F10)/(C10*B10),7)</f>
        <v>1.7016244</v>
      </c>
      <c r="O10" s="50">
        <f t="shared" ref="O10:O11" si="3">N10</f>
        <v>1.7016244</v>
      </c>
      <c r="P10" s="51">
        <f t="shared" si="1"/>
        <v>1.7016244</v>
      </c>
    </row>
    <row r="11" spans="1:18" s="10" customFormat="1" ht="25.5" customHeight="1" x14ac:dyDescent="0.25">
      <c r="A11" s="38" t="s">
        <v>15</v>
      </c>
      <c r="B11" s="40">
        <v>50</v>
      </c>
      <c r="C11" s="27">
        <v>160.66999999999999</v>
      </c>
      <c r="D11" s="28">
        <v>1</v>
      </c>
      <c r="E11" s="35">
        <v>1.7016244</v>
      </c>
      <c r="F11" s="30">
        <v>0</v>
      </c>
      <c r="G11" s="30">
        <v>0</v>
      </c>
      <c r="H11" s="31">
        <v>13670</v>
      </c>
      <c r="I11" s="32">
        <v>0</v>
      </c>
      <c r="J11" s="31">
        <f t="shared" si="2"/>
        <v>13670</v>
      </c>
      <c r="K11" s="29">
        <f>M11/J11</f>
        <v>1</v>
      </c>
      <c r="L11" s="29">
        <f>ROUND(M11/J11/K11,7)</f>
        <v>1</v>
      </c>
      <c r="M11" s="31">
        <v>13670</v>
      </c>
      <c r="N11" s="49">
        <f>ROUND((H11-F11)/(C11*B11),7)</f>
        <v>1.7016244</v>
      </c>
      <c r="O11" s="50">
        <f t="shared" si="3"/>
        <v>1.7016244</v>
      </c>
      <c r="P11" s="51">
        <f t="shared" si="1"/>
        <v>1.7016244</v>
      </c>
      <c r="R11" s="4">
        <f>(B11*C11*D11*E11)+F11</f>
        <v>13669.999617399999</v>
      </c>
    </row>
    <row r="12" spans="1:18" s="10" customFormat="1" ht="81" customHeight="1" x14ac:dyDescent="0.2">
      <c r="A12" s="45" t="s">
        <v>20</v>
      </c>
      <c r="B12" s="52">
        <f t="shared" ref="B12:F12" si="4">B13</f>
        <v>672</v>
      </c>
      <c r="C12" s="20">
        <f t="shared" si="4"/>
        <v>160.66999999999999</v>
      </c>
      <c r="D12" s="21">
        <f t="shared" si="4"/>
        <v>1</v>
      </c>
      <c r="E12" s="37">
        <v>0.86940620000000002</v>
      </c>
      <c r="F12" s="23">
        <f t="shared" si="4"/>
        <v>0</v>
      </c>
      <c r="G12" s="23"/>
      <c r="H12" s="24">
        <f>H13</f>
        <v>93870</v>
      </c>
      <c r="I12" s="25">
        <f>I13</f>
        <v>0</v>
      </c>
      <c r="J12" s="24">
        <f>H12-I12</f>
        <v>93870</v>
      </c>
      <c r="K12" s="22">
        <f t="shared" ref="K12:K13" si="5">M12/J12</f>
        <v>1</v>
      </c>
      <c r="L12" s="22" t="s">
        <v>25</v>
      </c>
      <c r="M12" s="31">
        <f>M13</f>
        <v>93870</v>
      </c>
      <c r="N12" s="47">
        <f>H12-F12</f>
        <v>93870</v>
      </c>
      <c r="O12" s="48">
        <f>ROUND(N12/(B12*C12),7)</f>
        <v>0.86940620000000002</v>
      </c>
      <c r="P12" s="48">
        <f>O12</f>
        <v>0.86940620000000002</v>
      </c>
    </row>
    <row r="13" spans="1:18" s="10" customFormat="1" ht="34.5" customHeight="1" x14ac:dyDescent="0.25">
      <c r="A13" s="38" t="s">
        <v>15</v>
      </c>
      <c r="B13" s="40">
        <v>672</v>
      </c>
      <c r="C13" s="27">
        <v>160.66999999999999</v>
      </c>
      <c r="D13" s="28">
        <v>1</v>
      </c>
      <c r="E13" s="35">
        <v>0.86940620000000002</v>
      </c>
      <c r="F13" s="30">
        <v>0</v>
      </c>
      <c r="G13" s="30"/>
      <c r="H13" s="31">
        <v>93870</v>
      </c>
      <c r="I13" s="32">
        <v>0</v>
      </c>
      <c r="J13" s="31">
        <f>H13-I13</f>
        <v>93870</v>
      </c>
      <c r="K13" s="29">
        <f t="shared" si="5"/>
        <v>1</v>
      </c>
      <c r="L13" s="29">
        <f>ROUND(M13/J13/K13,7)</f>
        <v>1</v>
      </c>
      <c r="M13" s="31">
        <v>93870</v>
      </c>
      <c r="N13" s="49">
        <f>ROUND((H13-F13)/(C13*B13),7)</f>
        <v>0.86940620000000002</v>
      </c>
      <c r="O13" s="50">
        <f>N13</f>
        <v>0.86940620000000002</v>
      </c>
      <c r="P13" s="51">
        <f t="shared" ref="P13" si="6">O13</f>
        <v>0.86940620000000002</v>
      </c>
      <c r="R13" s="4">
        <f>(B13*C13*D13*E13)+F13</f>
        <v>93869.996071488</v>
      </c>
    </row>
    <row r="14" spans="1:18" s="9" customFormat="1" ht="55.5" customHeight="1" x14ac:dyDescent="0.2">
      <c r="A14" s="45" t="s">
        <v>18</v>
      </c>
      <c r="B14" s="14">
        <f>B15</f>
        <v>3500</v>
      </c>
      <c r="C14" s="20">
        <f>C15</f>
        <v>160.66999999999999</v>
      </c>
      <c r="D14" s="21">
        <f>D15</f>
        <v>1</v>
      </c>
      <c r="E14" s="22">
        <v>1.4526136000000001</v>
      </c>
      <c r="F14" s="23">
        <f>F15</f>
        <v>0</v>
      </c>
      <c r="G14" s="23">
        <v>0</v>
      </c>
      <c r="H14" s="24">
        <f>H15</f>
        <v>816870</v>
      </c>
      <c r="I14" s="25">
        <f>I15</f>
        <v>0</v>
      </c>
      <c r="J14" s="24">
        <f>H14-I14</f>
        <v>816870</v>
      </c>
      <c r="K14" s="22">
        <f t="shared" si="0"/>
        <v>1</v>
      </c>
      <c r="L14" s="22" t="s">
        <v>25</v>
      </c>
      <c r="M14" s="24">
        <f>M15</f>
        <v>816870</v>
      </c>
      <c r="N14" s="47">
        <f>H14-F14</f>
        <v>816870</v>
      </c>
      <c r="O14" s="48">
        <f>ROUND(N14/(B14*C14),7)</f>
        <v>1.4526136000000001</v>
      </c>
      <c r="P14" s="48">
        <f>O14</f>
        <v>1.4526136000000001</v>
      </c>
    </row>
    <row r="15" spans="1:18" ht="18.75" customHeight="1" x14ac:dyDescent="0.25">
      <c r="A15" s="39" t="s">
        <v>15</v>
      </c>
      <c r="B15" s="26">
        <v>3500</v>
      </c>
      <c r="C15" s="27">
        <v>160.66999999999999</v>
      </c>
      <c r="D15" s="28">
        <v>1</v>
      </c>
      <c r="E15" s="35">
        <v>1.4526136000000001</v>
      </c>
      <c r="F15" s="30">
        <v>0</v>
      </c>
      <c r="G15" s="30">
        <v>0</v>
      </c>
      <c r="H15" s="31">
        <v>816870</v>
      </c>
      <c r="I15" s="32">
        <v>0</v>
      </c>
      <c r="J15" s="31">
        <f t="shared" si="2"/>
        <v>816870</v>
      </c>
      <c r="K15" s="29">
        <f t="shared" si="0"/>
        <v>1</v>
      </c>
      <c r="L15" s="29">
        <f>ROUND(M15/J15/K15,7)</f>
        <v>1</v>
      </c>
      <c r="M15" s="31">
        <v>816870</v>
      </c>
      <c r="N15" s="49">
        <f>ROUND((H15-F15)/(C15*B15),7)</f>
        <v>1.4526136000000001</v>
      </c>
      <c r="O15" s="50">
        <f>N15</f>
        <v>1.4526136000000001</v>
      </c>
      <c r="P15" s="51">
        <f t="shared" ref="P15" si="7">O15</f>
        <v>1.4526136000000001</v>
      </c>
      <c r="R15" s="4">
        <f>(B15*C15*D15*E15)+F15</f>
        <v>816869.99489199999</v>
      </c>
    </row>
    <row r="16" spans="1:18" s="9" customFormat="1" ht="58.5" customHeight="1" x14ac:dyDescent="0.2">
      <c r="A16" s="45" t="s">
        <v>19</v>
      </c>
      <c r="B16" s="14">
        <f>B17</f>
        <v>485460</v>
      </c>
      <c r="C16" s="20">
        <f>C17</f>
        <v>160.66999999999999</v>
      </c>
      <c r="D16" s="21">
        <f>D17</f>
        <v>1</v>
      </c>
      <c r="E16" s="53">
        <v>0.49447980000000002</v>
      </c>
      <c r="F16" s="23">
        <f>F17</f>
        <v>42006.71</v>
      </c>
      <c r="G16" s="23">
        <v>0</v>
      </c>
      <c r="H16" s="24">
        <f>H17</f>
        <v>38610864.75</v>
      </c>
      <c r="I16" s="25">
        <f>I17</f>
        <v>1076.21</v>
      </c>
      <c r="J16" s="24">
        <f>H16-I16</f>
        <v>38609788.539999999</v>
      </c>
      <c r="K16" s="22">
        <f t="shared" si="0"/>
        <v>0.75875957724165244</v>
      </c>
      <c r="L16" s="22" t="s">
        <v>25</v>
      </c>
      <c r="M16" s="24">
        <f>M17</f>
        <v>29295546.829999998</v>
      </c>
      <c r="N16" s="47">
        <f>H16-F16</f>
        <v>38568858.039999999</v>
      </c>
      <c r="O16" s="48">
        <f>ROUND(N16/(B16*C16),7)</f>
        <v>0.49447980000000002</v>
      </c>
      <c r="P16" s="48">
        <f>O16</f>
        <v>0.49447980000000002</v>
      </c>
    </row>
    <row r="17" spans="1:18" ht="19.5" customHeight="1" x14ac:dyDescent="0.25">
      <c r="A17" s="39" t="s">
        <v>15</v>
      </c>
      <c r="B17" s="26">
        <v>485460</v>
      </c>
      <c r="C17" s="27">
        <v>160.66999999999999</v>
      </c>
      <c r="D17" s="28">
        <v>1</v>
      </c>
      <c r="E17" s="54">
        <v>0.49447980000000002</v>
      </c>
      <c r="F17" s="30">
        <v>42006.71</v>
      </c>
      <c r="G17" s="30">
        <v>0</v>
      </c>
      <c r="H17" s="31">
        <f>38568858.04+F17</f>
        <v>38610864.75</v>
      </c>
      <c r="I17" s="32">
        <v>1076.21</v>
      </c>
      <c r="J17" s="31">
        <f>H17-I17</f>
        <v>38609788.539999999</v>
      </c>
      <c r="K17" s="29">
        <f>M17/J17</f>
        <v>0.75875957724165244</v>
      </c>
      <c r="L17" s="29">
        <f>ROUND(M17/J17/K17,7)</f>
        <v>1</v>
      </c>
      <c r="M17" s="31">
        <v>29295546.829999998</v>
      </c>
      <c r="N17" s="49">
        <f>ROUND((H17-F17)/(C17*B17),7)</f>
        <v>0.49447980000000002</v>
      </c>
      <c r="O17" s="50">
        <f>N17</f>
        <v>0.49447980000000002</v>
      </c>
      <c r="P17" s="51">
        <f t="shared" ref="P17" si="8">O17</f>
        <v>0.49447980000000002</v>
      </c>
      <c r="R17" s="4">
        <f>(B17*C17*D17*E17)+F17</f>
        <v>38610866.51296436</v>
      </c>
    </row>
    <row r="18" spans="1:18" hidden="1" x14ac:dyDescent="0.25"/>
    <row r="19" spans="1:18" hidden="1" x14ac:dyDescent="0.25">
      <c r="J19" s="3">
        <f>J8+J10+J12+J14+J16</f>
        <v>40875258.539999999</v>
      </c>
    </row>
    <row r="20" spans="1:18" hidden="1" x14ac:dyDescent="0.25">
      <c r="J20" s="3"/>
      <c r="K20" s="3"/>
      <c r="L20" s="3"/>
      <c r="M20" s="3">
        <f t="shared" ref="M20" si="9">M9+M11+M13+M15+M17</f>
        <v>31561016.829999998</v>
      </c>
    </row>
    <row r="21" spans="1:18" hidden="1" x14ac:dyDescent="0.25">
      <c r="J21" s="3"/>
    </row>
  </sheetData>
  <mergeCells count="2">
    <mergeCell ref="A2:M2"/>
    <mergeCell ref="C4:G4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 1 2025 год</vt:lpstr>
      <vt:lpstr>Приложение №1 2026 год</vt:lpstr>
      <vt:lpstr>Приложение №1 2027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2024-10-21T12:19:24Z</dcterms:modified>
</cp:coreProperties>
</file>